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<sst xmlns="http://schemas.openxmlformats.org/spreadsheetml/2006/main" count="222" uniqueCount="67">
  <si>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</si>
  <si>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</si>
  <si>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</si>
  <si>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</si>
  <si>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</si>
  <si>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</si>
  <si>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</si>
  <si>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</si>
  <si>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</si>
  <si>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</si>
  <si>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</si>
  <si>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</si>
  <si>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</si>
  <si>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</si>
  <si>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</si>
  <si>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</si>
  <si>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</si>
  <si>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</si>
  <si>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</si>
  <si>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</si>
  <si>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</si>
  <si>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</si>
  <si>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</si>
  <si>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</si>
  <si>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9</t>
  </si>
  <si>
    <t>17</t>
  </si>
  <si>
    <t>0</t>
  </si>
  <si>
    <t>Приложение № 4</t>
  </si>
  <si>
    <t>к Извещению и документации о проведении</t>
  </si>
  <si>
    <t>открытого конкурса</t>
  </si>
  <si>
    <t>14</t>
  </si>
  <si>
    <t>4</t>
  </si>
  <si>
    <t>2</t>
  </si>
  <si>
    <t>5</t>
  </si>
  <si>
    <t>13</t>
  </si>
  <si>
    <t>16</t>
  </si>
  <si>
    <t>10</t>
  </si>
  <si>
    <t>15</t>
  </si>
  <si>
    <t>8</t>
  </si>
  <si>
    <t>570</t>
  </si>
  <si>
    <t>620</t>
  </si>
  <si>
    <t>430</t>
  </si>
  <si>
    <t>639,7</t>
  </si>
  <si>
    <t>Лот1 Маймаксанский территориальный округ</t>
  </si>
  <si>
    <t>Юнг ВМФ ул.</t>
  </si>
  <si>
    <t>Моряка</t>
  </si>
  <si>
    <t>11</t>
  </si>
  <si>
    <t>15,к.1</t>
  </si>
  <si>
    <t>Моряка, ул</t>
  </si>
  <si>
    <t>Котовского, ул.</t>
  </si>
  <si>
    <t>8, к.2</t>
  </si>
  <si>
    <t>8, к.1</t>
  </si>
  <si>
    <t>412,6</t>
  </si>
  <si>
    <t>344</t>
  </si>
  <si>
    <t>505,4</t>
  </si>
  <si>
    <t>299,9</t>
  </si>
  <si>
    <t>399,2</t>
  </si>
  <si>
    <t>387,2</t>
  </si>
  <si>
    <t>402,8</t>
  </si>
  <si>
    <t>322,10</t>
  </si>
  <si>
    <t>390,3</t>
  </si>
  <si>
    <t>422,2</t>
  </si>
  <si>
    <t>304,7</t>
  </si>
  <si>
    <t>328,8</t>
  </si>
  <si>
    <t>347,3</t>
  </si>
  <si>
    <t>408,2</t>
  </si>
  <si>
    <t>298,60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</si>
</sst>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2" zoomScaleNormal="82" zoomScaleSheetLayoutView="100" zoomScalePageLayoutView="34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40" sqref="J4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2.375" style="1" customWidth="1"/>
    <col min="4" max="4" width="13.00390625" style="1" customWidth="1"/>
    <col min="5" max="6" width="11.625" style="1" customWidth="1"/>
    <col min="7" max="7" width="11.25390625" style="1" customWidth="1"/>
    <col min="8" max="8" width="10.875" style="1" customWidth="1"/>
    <col min="9" max="11" width="11.125" style="1" customWidth="1"/>
    <col min="12" max="12" width="11.00390625" style="1" customWidth="1"/>
    <col min="13" max="13" width="11.125" style="1" customWidth="1"/>
    <col min="14" max="16" width="11.625" style="1" customWidth="1"/>
    <col min="17" max="17" width="12.00390625" style="1" customWidth="1"/>
    <col min="18" max="16384" width="9.125" style="1" customWidth="1"/>
  </cols>
  <sheetData>
    <row r="1" spans="2:15" s="6" customFormat="1" ht="15.75">
      <c r="B1" s="7"/>
      <c r="C1" s="8"/>
      <c r="H1" s="35" t="s">
        <v>27</v>
      </c>
      <c r="N1" s="8"/>
      <c r="O1" s="7"/>
    </row>
    <row r="2" spans="2:15" s="6" customFormat="1" ht="15.75">
      <c r="B2" s="9"/>
      <c r="C2" s="8"/>
      <c r="H2" s="6" t="s">
        <v>28</v>
      </c>
      <c r="N2" s="8"/>
      <c r="O2" s="9"/>
    </row>
    <row r="3" spans="2:15" s="6" customFormat="1" ht="15.75">
      <c r="B3" s="9"/>
      <c r="C3" s="8"/>
      <c r="H3" s="6" t="s">
        <v>29</v>
      </c>
      <c r="N3" s="8"/>
      <c r="O3" s="9"/>
    </row>
    <row r="4" spans="1:15" s="6" customFormat="1" ht="14.25" customHeight="1">
      <c r="A4" s="10"/>
      <c r="B4" s="11"/>
      <c r="I4" s="11"/>
      <c r="O4" s="11"/>
    </row>
    <row r="5" spans="1:15" s="13" customFormat="1" ht="63" customHeight="1">
      <c r="A5" s="45" t="s">
        <v>22</v>
      </c>
      <c r="B5" s="45"/>
      <c r="C5" s="12"/>
      <c r="H5" s="12"/>
      <c r="I5" s="12"/>
      <c r="N5" s="12"/>
      <c r="O5" s="12"/>
    </row>
    <row r="6" spans="1:3" s="6" customFormat="1" ht="18.75" customHeight="1">
      <c r="A6" s="48" t="s">
        <v>43</v>
      </c>
      <c r="B6" s="48"/>
      <c r="C6" s="49"/>
    </row>
    <row r="7" spans="1:17" s="14" customFormat="1" ht="39" customHeight="1">
      <c r="A7" s="46" t="s">
        <v>7</v>
      </c>
      <c r="B7" s="47" t="s">
        <v>8</v>
      </c>
      <c r="C7" s="39" t="s">
        <v>44</v>
      </c>
      <c r="D7" s="39" t="s">
        <v>44</v>
      </c>
      <c r="E7" s="39" t="s">
        <v>44</v>
      </c>
      <c r="F7" s="39" t="s">
        <v>44</v>
      </c>
      <c r="G7" s="39" t="s">
        <v>45</v>
      </c>
      <c r="H7" s="39" t="s">
        <v>48</v>
      </c>
      <c r="I7" s="39" t="s">
        <v>48</v>
      </c>
      <c r="J7" s="39" t="s">
        <v>48</v>
      </c>
      <c r="K7" s="39" t="s">
        <v>44</v>
      </c>
      <c r="L7" s="39" t="s">
        <v>49</v>
      </c>
      <c r="M7" s="39" t="s">
        <v>49</v>
      </c>
      <c r="N7" s="39" t="s">
        <v>49</v>
      </c>
      <c r="O7" s="39" t="s">
        <v>49</v>
      </c>
      <c r="P7" s="39" t="s">
        <v>49</v>
      </c>
      <c r="Q7" s="39" t="s">
        <v>49</v>
      </c>
    </row>
    <row r="8" spans="1:17" s="14" customFormat="1" ht="27" customHeight="1">
      <c r="A8" s="46"/>
      <c r="B8" s="47"/>
      <c r="C8" s="39" t="s">
        <v>33</v>
      </c>
      <c r="D8" s="39" t="s">
        <v>46</v>
      </c>
      <c r="E8" s="39" t="s">
        <v>37</v>
      </c>
      <c r="F8" s="39" t="s">
        <v>47</v>
      </c>
      <c r="G8" s="39" t="s">
        <v>36</v>
      </c>
      <c r="H8" s="39" t="s">
        <v>50</v>
      </c>
      <c r="I8" s="39" t="s">
        <v>51</v>
      </c>
      <c r="J8" s="39" t="s">
        <v>33</v>
      </c>
      <c r="K8" s="39" t="s">
        <v>35</v>
      </c>
      <c r="L8" s="39" t="s">
        <v>31</v>
      </c>
      <c r="M8" s="39" t="s">
        <v>38</v>
      </c>
      <c r="N8" s="39" t="s">
        <v>34</v>
      </c>
      <c r="O8" s="39" t="s">
        <v>25</v>
      </c>
      <c r="P8" s="39" t="s">
        <v>32</v>
      </c>
      <c r="Q8" s="39" t="s">
        <v>24</v>
      </c>
    </row>
    <row r="9" spans="1:17" s="6" customFormat="1" ht="18.75" customHeight="1">
      <c r="A9" s="15"/>
      <c r="B9" s="15" t="s">
        <v>9</v>
      </c>
      <c r="C9" s="39" t="s">
        <v>52</v>
      </c>
      <c r="D9" s="39" t="s">
        <v>60</v>
      </c>
      <c r="E9" s="39" t="s">
        <v>53</v>
      </c>
      <c r="F9" s="39" t="s">
        <v>54</v>
      </c>
      <c r="G9" s="39" t="s">
        <v>55</v>
      </c>
      <c r="H9" s="39" t="s">
        <v>56</v>
      </c>
      <c r="I9" s="39" t="s">
        <v>57</v>
      </c>
      <c r="J9" s="39" t="s">
        <v>58</v>
      </c>
      <c r="K9" s="39" t="s">
        <v>59</v>
      </c>
      <c r="L9" s="39" t="s">
        <v>61</v>
      </c>
      <c r="M9" s="39" t="s">
        <v>62</v>
      </c>
      <c r="N9" s="39" t="s">
        <v>63</v>
      </c>
      <c r="O9" s="39" t="s">
        <v>64</v>
      </c>
      <c r="P9" s="39" t="s">
        <v>65</v>
      </c>
      <c r="Q9" s="39" t="s">
        <v>66</v>
      </c>
    </row>
    <row r="10" spans="1:17" s="6" customFormat="1" ht="18.75" customHeight="1" thickBot="1">
      <c r="A10" s="15"/>
      <c r="B10" s="15" t="s">
        <v>10</v>
      </c>
      <c r="C10" s="39" t="s">
        <v>52</v>
      </c>
      <c r="D10" s="39" t="s">
        <v>60</v>
      </c>
      <c r="E10" s="39" t="s">
        <v>53</v>
      </c>
      <c r="F10" s="39" t="s">
        <v>54</v>
      </c>
      <c r="G10" s="39" t="s">
        <v>55</v>
      </c>
      <c r="H10" s="39" t="s">
        <v>56</v>
      </c>
      <c r="I10" s="39" t="s">
        <v>57</v>
      </c>
      <c r="J10" s="39" t="s">
        <v>58</v>
      </c>
      <c r="K10" s="39" t="s">
        <v>59</v>
      </c>
      <c r="L10" s="39" t="s">
        <v>61</v>
      </c>
      <c r="M10" s="39" t="s">
        <v>62</v>
      </c>
      <c r="N10" s="39" t="s">
        <v>63</v>
      </c>
      <c r="O10" s="39" t="s">
        <v>64</v>
      </c>
      <c r="P10" s="39" t="s">
        <v>65</v>
      </c>
      <c r="Q10" s="39" t="s">
        <v>66</v>
      </c>
    </row>
    <row r="11" spans="1:17" s="6" customFormat="1" ht="18.75" customHeight="1" thickTop="1">
      <c r="A11" s="42" t="s">
        <v>6</v>
      </c>
      <c r="B11" s="24" t="s">
        <v>3</v>
      </c>
      <c r="C11" s="16">
        <f>C10*45%/100</f>
        <v>1.8567000000000002</v>
      </c>
      <c r="D11" s="16">
        <f>D10*45%/100</f>
        <v>1.7563500000000003</v>
      </c>
      <c r="E11" s="16">
        <f>E10*45%/100</f>
        <v>1.548</v>
      </c>
      <c r="F11" s="16">
        <f>F10*45%/100</f>
        <v>2.2743</v>
      </c>
      <c r="G11" s="16">
        <f>G10*45%/100</f>
        <v>1.3495499999999998</v>
      </c>
      <c r="H11" s="16">
        <f aca="true" t="shared" si="0" ref="H11:M11">H10*45%/100</f>
        <v>1.7963999999999998</v>
      </c>
      <c r="I11" s="16">
        <f t="shared" si="0"/>
        <v>1.7424000000000002</v>
      </c>
      <c r="J11" s="16">
        <f t="shared" si="0"/>
        <v>1.8126000000000002</v>
      </c>
      <c r="K11" s="16">
        <f t="shared" si="0"/>
        <v>1.4494500000000001</v>
      </c>
      <c r="L11" s="16">
        <f t="shared" si="0"/>
        <v>1.8999000000000001</v>
      </c>
      <c r="M11" s="16">
        <f t="shared" si="0"/>
        <v>1.37115</v>
      </c>
      <c r="N11" s="16">
        <f>N10*45%/100</f>
        <v>1.4796</v>
      </c>
      <c r="O11" s="16">
        <f>O10*45%/100</f>
        <v>1.56285</v>
      </c>
      <c r="P11" s="16">
        <f>P10*45%/100</f>
        <v>1.8369</v>
      </c>
      <c r="Q11" s="16">
        <f>Q10*45%/100</f>
        <v>1.3437000000000001</v>
      </c>
    </row>
    <row r="12" spans="1:17" s="13" customFormat="1" ht="18.75" customHeight="1">
      <c r="A12" s="40"/>
      <c r="B12" s="25" t="s">
        <v>13</v>
      </c>
      <c r="C12" s="17">
        <f>1007.68*C11</f>
        <v>1870.959456</v>
      </c>
      <c r="D12" s="17">
        <f aca="true" t="shared" si="1" ref="D12:M12">1007.68*D11</f>
        <v>1769.8387680000003</v>
      </c>
      <c r="E12" s="17">
        <f t="shared" si="1"/>
        <v>1559.88864</v>
      </c>
      <c r="F12" s="17">
        <f t="shared" si="1"/>
        <v>2291.7666240000003</v>
      </c>
      <c r="G12" s="17">
        <f t="shared" si="1"/>
        <v>1359.9145439999998</v>
      </c>
      <c r="H12" s="17">
        <f t="shared" si="1"/>
        <v>1810.1963519999997</v>
      </c>
      <c r="I12" s="17">
        <f t="shared" si="1"/>
        <v>1755.7816320000002</v>
      </c>
      <c r="J12" s="17">
        <f t="shared" si="1"/>
        <v>1826.520768</v>
      </c>
      <c r="K12" s="17">
        <f t="shared" si="1"/>
        <v>1460.581776</v>
      </c>
      <c r="L12" s="17">
        <f t="shared" si="1"/>
        <v>1914.491232</v>
      </c>
      <c r="M12" s="17">
        <f t="shared" si="1"/>
        <v>1381.680432</v>
      </c>
      <c r="N12" s="17">
        <f>1007.68*N11</f>
        <v>1490.963328</v>
      </c>
      <c r="O12" s="17">
        <f>1007.68*O11</f>
        <v>1574.852688</v>
      </c>
      <c r="P12" s="17">
        <f>1007.68*P11</f>
        <v>1851.007392</v>
      </c>
      <c r="Q12" s="17">
        <f>1007.68*Q11</f>
        <v>1354.019616</v>
      </c>
    </row>
    <row r="13" spans="1:17" s="6" customFormat="1" ht="18.75" customHeight="1">
      <c r="A13" s="40"/>
      <c r="B13" s="25" t="s">
        <v>2</v>
      </c>
      <c r="C13" s="4">
        <f>C12/C9/12</f>
        <v>0.37788</v>
      </c>
      <c r="D13" s="4">
        <f aca="true" t="shared" si="2" ref="D13:M13">D12/D9/12</f>
        <v>0.37788000000000005</v>
      </c>
      <c r="E13" s="4">
        <f t="shared" si="2"/>
        <v>0.37788</v>
      </c>
      <c r="F13" s="4">
        <f t="shared" si="2"/>
        <v>0.37788000000000005</v>
      </c>
      <c r="G13" s="4">
        <f t="shared" si="2"/>
        <v>0.37788</v>
      </c>
      <c r="H13" s="4">
        <f t="shared" si="2"/>
        <v>0.37787999999999994</v>
      </c>
      <c r="I13" s="4">
        <f t="shared" si="2"/>
        <v>0.37788000000000005</v>
      </c>
      <c r="J13" s="4">
        <f t="shared" si="2"/>
        <v>0.37788</v>
      </c>
      <c r="K13" s="4">
        <f t="shared" si="2"/>
        <v>0.37788</v>
      </c>
      <c r="L13" s="4">
        <f t="shared" si="2"/>
        <v>0.37788</v>
      </c>
      <c r="M13" s="4">
        <f t="shared" si="2"/>
        <v>0.37788000000000005</v>
      </c>
      <c r="N13" s="4">
        <f>N12/N9/12</f>
        <v>0.37788</v>
      </c>
      <c r="O13" s="4">
        <f>O12/O9/12</f>
        <v>0.37788</v>
      </c>
      <c r="P13" s="4">
        <f>P12/P9/12</f>
        <v>0.37788</v>
      </c>
      <c r="Q13" s="4">
        <f>Q12/Q9/12</f>
        <v>0.37788</v>
      </c>
    </row>
    <row r="14" spans="1:17" s="6" customFormat="1" ht="18.75" customHeight="1" thickBot="1">
      <c r="A14" s="41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</row>
    <row r="15" spans="1:17" s="6" customFormat="1" ht="18.75" customHeight="1" thickTop="1">
      <c r="A15" s="40" t="s">
        <v>16</v>
      </c>
      <c r="B15" s="31" t="s">
        <v>4</v>
      </c>
      <c r="C15" s="32">
        <f>C10*10%/10</f>
        <v>4.126</v>
      </c>
      <c r="D15" s="32">
        <f>D10*10%/10</f>
        <v>3.903</v>
      </c>
      <c r="E15" s="32">
        <f>E10*10%/10</f>
        <v>3.44</v>
      </c>
      <c r="F15" s="32">
        <f>F10*8%/10</f>
        <v>4.043200000000001</v>
      </c>
      <c r="G15" s="32">
        <f aca="true" t="shared" si="3" ref="G15:L15">G10*10%/10</f>
        <v>2.9989999999999997</v>
      </c>
      <c r="H15" s="32">
        <f t="shared" si="3"/>
        <v>3.992</v>
      </c>
      <c r="I15" s="32">
        <f t="shared" si="3"/>
        <v>3.872</v>
      </c>
      <c r="J15" s="32">
        <f t="shared" si="3"/>
        <v>4.0280000000000005</v>
      </c>
      <c r="K15" s="32">
        <f t="shared" si="3"/>
        <v>3.221</v>
      </c>
      <c r="L15" s="32">
        <f t="shared" si="3"/>
        <v>4.2219999999999995</v>
      </c>
      <c r="M15" s="32">
        <f>M10*8%/10</f>
        <v>2.4376</v>
      </c>
      <c r="N15" s="32">
        <f>N10*10%/10</f>
        <v>3.2880000000000003</v>
      </c>
      <c r="O15" s="32">
        <f>O10*10%/10</f>
        <v>3.4730000000000003</v>
      </c>
      <c r="P15" s="32">
        <f>P10*10%/10</f>
        <v>4.082</v>
      </c>
      <c r="Q15" s="32">
        <f>Q10*10%/10</f>
        <v>2.986</v>
      </c>
    </row>
    <row r="16" spans="1:17" s="6" customFormat="1" ht="18.75" customHeight="1">
      <c r="A16" s="40"/>
      <c r="B16" s="25" t="s">
        <v>13</v>
      </c>
      <c r="C16" s="4">
        <f>2281.73*C15</f>
        <v>9414.41798</v>
      </c>
      <c r="D16" s="4">
        <f aca="true" t="shared" si="4" ref="D16:M16">2281.73*D15</f>
        <v>8905.59219</v>
      </c>
      <c r="E16" s="4">
        <f t="shared" si="4"/>
        <v>7849.1512</v>
      </c>
      <c r="F16" s="4">
        <f t="shared" si="4"/>
        <v>9225.490736000002</v>
      </c>
      <c r="G16" s="4">
        <f t="shared" si="4"/>
        <v>6842.908269999999</v>
      </c>
      <c r="H16" s="4">
        <f t="shared" si="4"/>
        <v>9108.66616</v>
      </c>
      <c r="I16" s="4">
        <f t="shared" si="4"/>
        <v>8834.85856</v>
      </c>
      <c r="J16" s="4">
        <f t="shared" si="4"/>
        <v>9190.80844</v>
      </c>
      <c r="K16" s="4">
        <f t="shared" si="4"/>
        <v>7349.45233</v>
      </c>
      <c r="L16" s="4">
        <f t="shared" si="4"/>
        <v>9633.464059999998</v>
      </c>
      <c r="M16" s="4">
        <f t="shared" si="4"/>
        <v>5561.9450480000005</v>
      </c>
      <c r="N16" s="4">
        <f>2281.73*N15</f>
        <v>7502.328240000001</v>
      </c>
      <c r="O16" s="4">
        <f>2281.73*O15</f>
        <v>7924.448290000001</v>
      </c>
      <c r="P16" s="4">
        <f>2281.73*P15</f>
        <v>9314.021859999999</v>
      </c>
      <c r="Q16" s="4">
        <f>2281.73*Q15</f>
        <v>6813.24578</v>
      </c>
    </row>
    <row r="17" spans="1:17" s="6" customFormat="1" ht="18.75" customHeight="1">
      <c r="A17" s="40"/>
      <c r="B17" s="25" t="s">
        <v>2</v>
      </c>
      <c r="C17" s="4">
        <f>C16/C9/12</f>
        <v>1.9014416666666667</v>
      </c>
      <c r="D17" s="4">
        <f aca="true" t="shared" si="5" ref="D17:M17">D16/D9/12</f>
        <v>1.9014416666666667</v>
      </c>
      <c r="E17" s="4">
        <f t="shared" si="5"/>
        <v>1.9014416666666667</v>
      </c>
      <c r="F17" s="4">
        <f t="shared" si="5"/>
        <v>1.5211533333333336</v>
      </c>
      <c r="G17" s="4">
        <f t="shared" si="5"/>
        <v>1.9014416666666667</v>
      </c>
      <c r="H17" s="4">
        <f t="shared" si="5"/>
        <v>1.901441666666667</v>
      </c>
      <c r="I17" s="4">
        <f t="shared" si="5"/>
        <v>1.901441666666667</v>
      </c>
      <c r="J17" s="4">
        <f t="shared" si="5"/>
        <v>1.9014416666666667</v>
      </c>
      <c r="K17" s="4">
        <f t="shared" si="5"/>
        <v>1.9014416666666667</v>
      </c>
      <c r="L17" s="4">
        <f t="shared" si="5"/>
        <v>1.9014416666666663</v>
      </c>
      <c r="M17" s="4">
        <f t="shared" si="5"/>
        <v>1.5211533333333336</v>
      </c>
      <c r="N17" s="4">
        <f>N16/N9/12</f>
        <v>1.901441666666667</v>
      </c>
      <c r="O17" s="4">
        <f>O16/O9/12</f>
        <v>1.901441666666667</v>
      </c>
      <c r="P17" s="4">
        <f>P16/P9/12</f>
        <v>1.9014416666666667</v>
      </c>
      <c r="Q17" s="4">
        <f>Q16/Q9/12</f>
        <v>1.9014416666666667</v>
      </c>
    </row>
    <row r="18" spans="1:17" s="6" customFormat="1" ht="18.75" customHeight="1" thickBot="1">
      <c r="A18" s="41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</row>
    <row r="19" spans="1:17" s="36" customFormat="1" ht="18.75" customHeight="1" thickTop="1">
      <c r="A19" s="42" t="s">
        <v>17</v>
      </c>
      <c r="B19" s="27" t="s">
        <v>11</v>
      </c>
      <c r="C19" s="39" t="s">
        <v>39</v>
      </c>
      <c r="D19" s="39" t="s">
        <v>39</v>
      </c>
      <c r="E19" s="39" t="s">
        <v>39</v>
      </c>
      <c r="F19" s="39" t="s">
        <v>39</v>
      </c>
      <c r="G19" s="39" t="s">
        <v>39</v>
      </c>
      <c r="H19" s="39" t="s">
        <v>39</v>
      </c>
      <c r="I19" s="39" t="s">
        <v>39</v>
      </c>
      <c r="J19" s="39" t="s">
        <v>40</v>
      </c>
      <c r="K19" s="39" t="s">
        <v>40</v>
      </c>
      <c r="L19" s="39" t="s">
        <v>39</v>
      </c>
      <c r="M19" s="39" t="s">
        <v>39</v>
      </c>
      <c r="N19" s="39" t="s">
        <v>39</v>
      </c>
      <c r="O19" s="39" t="s">
        <v>41</v>
      </c>
      <c r="P19" s="39" t="s">
        <v>39</v>
      </c>
      <c r="Q19" s="39" t="s">
        <v>42</v>
      </c>
    </row>
    <row r="20" spans="1:17" s="6" customFormat="1" ht="18.75" customHeight="1">
      <c r="A20" s="40"/>
      <c r="B20" s="28" t="s">
        <v>4</v>
      </c>
      <c r="C20" s="19">
        <f>C19*0.1</f>
        <v>57</v>
      </c>
      <c r="D20" s="19">
        <f>D19*0.1</f>
        <v>57</v>
      </c>
      <c r="E20" s="19">
        <f>E19*0.11</f>
        <v>62.7</v>
      </c>
      <c r="F20" s="19">
        <f>F19*0.11</f>
        <v>62.7</v>
      </c>
      <c r="G20" s="19">
        <f>G19*0.1</f>
        <v>57</v>
      </c>
      <c r="H20" s="19">
        <f>H19*0.1</f>
        <v>57</v>
      </c>
      <c r="I20" s="19">
        <f>I19*0.09</f>
        <v>51.3</v>
      </c>
      <c r="J20" s="19">
        <f>J19*0.08</f>
        <v>49.6</v>
      </c>
      <c r="K20" s="19">
        <f>K19*0.08</f>
        <v>49.6</v>
      </c>
      <c r="L20" s="19">
        <f>L19*0.08</f>
        <v>45.6</v>
      </c>
      <c r="M20" s="19">
        <f>M19*0.12</f>
        <v>68.39999999999999</v>
      </c>
      <c r="N20" s="19">
        <f>N19*0.1</f>
        <v>57</v>
      </c>
      <c r="O20" s="19">
        <f>O19*0.1</f>
        <v>43</v>
      </c>
      <c r="P20" s="19">
        <f>P19*0.1</f>
        <v>57</v>
      </c>
      <c r="Q20" s="19">
        <f>Q19*0.1</f>
        <v>63.970000000000006</v>
      </c>
    </row>
    <row r="21" spans="1:17" s="6" customFormat="1" ht="18.75" customHeight="1">
      <c r="A21" s="40"/>
      <c r="B21" s="25" t="s">
        <v>13</v>
      </c>
      <c r="C21" s="3">
        <f>445.14*C20</f>
        <v>25372.98</v>
      </c>
      <c r="D21" s="3">
        <f aca="true" t="shared" si="6" ref="D21:M21">445.14*D20</f>
        <v>25372.98</v>
      </c>
      <c r="E21" s="3">
        <f t="shared" si="6"/>
        <v>27910.278000000002</v>
      </c>
      <c r="F21" s="3">
        <f t="shared" si="6"/>
        <v>27910.278000000002</v>
      </c>
      <c r="G21" s="3">
        <f t="shared" si="6"/>
        <v>25372.98</v>
      </c>
      <c r="H21" s="3">
        <f t="shared" si="6"/>
        <v>25372.98</v>
      </c>
      <c r="I21" s="3">
        <f t="shared" si="6"/>
        <v>22835.681999999997</v>
      </c>
      <c r="J21" s="3">
        <f t="shared" si="6"/>
        <v>22078.944</v>
      </c>
      <c r="K21" s="3">
        <f t="shared" si="6"/>
        <v>22078.944</v>
      </c>
      <c r="L21" s="3">
        <f t="shared" si="6"/>
        <v>20298.384</v>
      </c>
      <c r="M21" s="3">
        <f t="shared" si="6"/>
        <v>30447.575999999994</v>
      </c>
      <c r="N21" s="3">
        <f>445.14*N20</f>
        <v>25372.98</v>
      </c>
      <c r="O21" s="3">
        <f>445.14*O20</f>
        <v>19141.02</v>
      </c>
      <c r="P21" s="3">
        <f>445.14*P20</f>
        <v>25372.98</v>
      </c>
      <c r="Q21" s="3">
        <f>445.14*Q20</f>
        <v>28475.6058</v>
      </c>
    </row>
    <row r="22" spans="1:17" s="6" customFormat="1" ht="18.75" customHeight="1">
      <c r="A22" s="40"/>
      <c r="B22" s="25" t="s">
        <v>2</v>
      </c>
      <c r="C22" s="4">
        <f>C21/C9/12</f>
        <v>5.124612215220552</v>
      </c>
      <c r="D22" s="4">
        <f aca="true" t="shared" si="7" ref="D22:M22">D21/D9/12</f>
        <v>5.417409684857802</v>
      </c>
      <c r="E22" s="4">
        <f t="shared" si="7"/>
        <v>6.761210755813955</v>
      </c>
      <c r="F22" s="4">
        <f t="shared" si="7"/>
        <v>4.60201127819549</v>
      </c>
      <c r="G22" s="4">
        <f t="shared" si="7"/>
        <v>7.050400133377793</v>
      </c>
      <c r="H22" s="4">
        <f t="shared" si="7"/>
        <v>5.296630761523046</v>
      </c>
      <c r="I22" s="4">
        <f t="shared" si="7"/>
        <v>4.914704287190082</v>
      </c>
      <c r="J22" s="4">
        <f t="shared" si="7"/>
        <v>4.567805362462761</v>
      </c>
      <c r="K22" s="4">
        <f t="shared" si="7"/>
        <v>5.712238435268549</v>
      </c>
      <c r="L22" s="4">
        <f t="shared" si="7"/>
        <v>4.006470866887731</v>
      </c>
      <c r="M22" s="4">
        <f t="shared" si="7"/>
        <v>8.32720052510666</v>
      </c>
      <c r="N22" s="4">
        <f>N21/N9/12</f>
        <v>6.430702554744525</v>
      </c>
      <c r="O22" s="4">
        <f>O21/O9/12</f>
        <v>4.592816009213936</v>
      </c>
      <c r="P22" s="4">
        <f>P21/P9/12</f>
        <v>5.17985056344929</v>
      </c>
      <c r="Q22" s="4">
        <f>Q21/Q9/12</f>
        <v>7.946976389819156</v>
      </c>
    </row>
    <row r="23" spans="1:17" s="6" customFormat="1" ht="18.75" customHeight="1" thickBot="1">
      <c r="A23" s="41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</row>
    <row r="24" spans="1:17" s="6" customFormat="1" ht="18.75" customHeight="1" thickTop="1">
      <c r="A24" s="42" t="s">
        <v>18</v>
      </c>
      <c r="B24" s="24" t="s">
        <v>4</v>
      </c>
      <c r="C24" s="34">
        <f>C10*0.25%</f>
        <v>1.0315</v>
      </c>
      <c r="D24" s="34">
        <f aca="true" t="shared" si="8" ref="D24:M24">D10*0.25%</f>
        <v>0.97575</v>
      </c>
      <c r="E24" s="34">
        <f t="shared" si="8"/>
        <v>0.86</v>
      </c>
      <c r="F24" s="34">
        <f t="shared" si="8"/>
        <v>1.2635</v>
      </c>
      <c r="G24" s="34">
        <f t="shared" si="8"/>
        <v>0.7497499999999999</v>
      </c>
      <c r="H24" s="34">
        <f t="shared" si="8"/>
        <v>0.998</v>
      </c>
      <c r="I24" s="34">
        <f t="shared" si="8"/>
        <v>0.968</v>
      </c>
      <c r="J24" s="34">
        <f t="shared" si="8"/>
        <v>1.0070000000000001</v>
      </c>
      <c r="K24" s="34">
        <f t="shared" si="8"/>
        <v>0.80525</v>
      </c>
      <c r="L24" s="34">
        <f t="shared" si="8"/>
        <v>1.0554999999999999</v>
      </c>
      <c r="M24" s="34">
        <f t="shared" si="8"/>
        <v>0.76175</v>
      </c>
      <c r="N24" s="34">
        <f>N10*0.25%</f>
        <v>0.8220000000000001</v>
      </c>
      <c r="O24" s="34">
        <f>O10*0.25%</f>
        <v>0.8682500000000001</v>
      </c>
      <c r="P24" s="34">
        <f>P10*0.25%</f>
        <v>1.0205</v>
      </c>
      <c r="Q24" s="34">
        <f>Q10*0.25%</f>
        <v>0.7465</v>
      </c>
    </row>
    <row r="25" spans="1:17" s="6" customFormat="1" ht="18.75" customHeight="1">
      <c r="A25" s="40"/>
      <c r="B25" s="25" t="s">
        <v>13</v>
      </c>
      <c r="C25" s="19">
        <f>71.18*C24</f>
        <v>73.42217000000001</v>
      </c>
      <c r="D25" s="19">
        <f aca="true" t="shared" si="9" ref="D25:M25">71.18*D24</f>
        <v>69.45388500000001</v>
      </c>
      <c r="E25" s="19">
        <f t="shared" si="9"/>
        <v>61.214800000000004</v>
      </c>
      <c r="F25" s="19">
        <f t="shared" si="9"/>
        <v>89.93593000000001</v>
      </c>
      <c r="G25" s="19">
        <f t="shared" si="9"/>
        <v>53.367205</v>
      </c>
      <c r="H25" s="19">
        <f t="shared" si="9"/>
        <v>71.03764000000001</v>
      </c>
      <c r="I25" s="19">
        <f t="shared" si="9"/>
        <v>68.90224</v>
      </c>
      <c r="J25" s="19">
        <f t="shared" si="9"/>
        <v>71.67826000000001</v>
      </c>
      <c r="K25" s="19">
        <f t="shared" si="9"/>
        <v>57.31769500000001</v>
      </c>
      <c r="L25" s="19">
        <f t="shared" si="9"/>
        <v>75.13049</v>
      </c>
      <c r="M25" s="19">
        <f t="shared" si="9"/>
        <v>54.221365000000006</v>
      </c>
      <c r="N25" s="19">
        <f>71.18*N24</f>
        <v>58.50996000000001</v>
      </c>
      <c r="O25" s="19">
        <f>71.18*O24</f>
        <v>61.80203500000001</v>
      </c>
      <c r="P25" s="19">
        <f>71.18*P24</f>
        <v>72.63919</v>
      </c>
      <c r="Q25" s="19">
        <f>71.18*Q24</f>
        <v>53.13587000000001</v>
      </c>
    </row>
    <row r="26" spans="1:17" s="6" customFormat="1" ht="18.75" customHeight="1">
      <c r="A26" s="40"/>
      <c r="B26" s="25" t="s">
        <v>2</v>
      </c>
      <c r="C26" s="19">
        <f>C25/C9/12</f>
        <v>0.014829166666666666</v>
      </c>
      <c r="D26" s="19">
        <f aca="true" t="shared" si="10" ref="D26:M26">D25/D9/12</f>
        <v>0.01482916666666667</v>
      </c>
      <c r="E26" s="19">
        <f t="shared" si="10"/>
        <v>0.01482916666666667</v>
      </c>
      <c r="F26" s="19">
        <f t="shared" si="10"/>
        <v>0.01482916666666667</v>
      </c>
      <c r="G26" s="19">
        <f t="shared" si="10"/>
        <v>0.014829166666666666</v>
      </c>
      <c r="H26" s="19">
        <f t="shared" si="10"/>
        <v>0.01482916666666667</v>
      </c>
      <c r="I26" s="19">
        <f t="shared" si="10"/>
        <v>0.01482916666666667</v>
      </c>
      <c r="J26" s="19">
        <f t="shared" si="10"/>
        <v>0.01482916666666667</v>
      </c>
      <c r="K26" s="19">
        <f t="shared" si="10"/>
        <v>0.01482916666666667</v>
      </c>
      <c r="L26" s="19">
        <f t="shared" si="10"/>
        <v>0.014829166666666666</v>
      </c>
      <c r="M26" s="19">
        <f t="shared" si="10"/>
        <v>0.01482916666666667</v>
      </c>
      <c r="N26" s="19">
        <f>N25/N9/12</f>
        <v>0.01482916666666667</v>
      </c>
      <c r="O26" s="19">
        <f>O25/O9/12</f>
        <v>0.01482916666666667</v>
      </c>
      <c r="P26" s="19">
        <f>P25/P9/12</f>
        <v>0.014829166666666666</v>
      </c>
      <c r="Q26" s="19">
        <f>Q25/Q9/12</f>
        <v>0.01482916666666667</v>
      </c>
    </row>
    <row r="27" spans="1:17" s="6" customFormat="1" ht="18.75" customHeight="1" thickBot="1">
      <c r="A27" s="41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</row>
    <row r="28" spans="1:17" s="6" customFormat="1" ht="18.75" customHeight="1" thickTop="1">
      <c r="A28" s="42" t="s">
        <v>19</v>
      </c>
      <c r="B28" s="24" t="s">
        <v>5</v>
      </c>
      <c r="C28" s="20">
        <f>C10*0.48%</f>
        <v>1.98048</v>
      </c>
      <c r="D28" s="20">
        <f>D10*0.48%</f>
        <v>1.87344</v>
      </c>
      <c r="E28" s="20">
        <f>E10*0.48%</f>
        <v>1.6511999999999998</v>
      </c>
      <c r="F28" s="20">
        <f>F10*0.48%</f>
        <v>2.4259199999999996</v>
      </c>
      <c r="G28" s="20">
        <f>G10*0.48%</f>
        <v>1.4395199999999997</v>
      </c>
      <c r="H28" s="20">
        <f>H10*0.7%</f>
        <v>2.7943999999999996</v>
      </c>
      <c r="I28" s="20">
        <f>I10*0.7%</f>
        <v>2.7103999999999995</v>
      </c>
      <c r="J28" s="20">
        <f>J10*0.48%</f>
        <v>1.9334399999999998</v>
      </c>
      <c r="K28" s="20">
        <f>K10*0.48%</f>
        <v>1.54608</v>
      </c>
      <c r="L28" s="20">
        <f>L10*0.48%</f>
        <v>2.02656</v>
      </c>
      <c r="M28" s="20">
        <f>M10*0.48%</f>
        <v>1.4625599999999999</v>
      </c>
      <c r="N28" s="20">
        <f>N10*0.7%</f>
        <v>2.3015999999999996</v>
      </c>
      <c r="O28" s="20">
        <f>O10*0.7%</f>
        <v>2.4311</v>
      </c>
      <c r="P28" s="20">
        <f>P10*0.7%</f>
        <v>2.8573999999999997</v>
      </c>
      <c r="Q28" s="20">
        <f>Q10*0.48%</f>
        <v>1.4332799999999999</v>
      </c>
    </row>
    <row r="29" spans="1:17" s="6" customFormat="1" ht="18.75" customHeight="1">
      <c r="A29" s="40"/>
      <c r="B29" s="25" t="s">
        <v>13</v>
      </c>
      <c r="C29" s="19">
        <f>45.32*C28</f>
        <v>89.7553536</v>
      </c>
      <c r="D29" s="19">
        <f aca="true" t="shared" si="11" ref="D29:M29">45.32*D28</f>
        <v>84.9043008</v>
      </c>
      <c r="E29" s="19">
        <f t="shared" si="11"/>
        <v>74.83238399999999</v>
      </c>
      <c r="F29" s="19">
        <f t="shared" si="11"/>
        <v>109.94269439999998</v>
      </c>
      <c r="G29" s="19">
        <f t="shared" si="11"/>
        <v>65.23904639999999</v>
      </c>
      <c r="H29" s="19">
        <f t="shared" si="11"/>
        <v>126.64220799999998</v>
      </c>
      <c r="I29" s="19">
        <f t="shared" si="11"/>
        <v>122.83532799999998</v>
      </c>
      <c r="J29" s="19">
        <f t="shared" si="11"/>
        <v>87.62350079999999</v>
      </c>
      <c r="K29" s="19">
        <f t="shared" si="11"/>
        <v>70.0683456</v>
      </c>
      <c r="L29" s="19">
        <f t="shared" si="11"/>
        <v>91.8436992</v>
      </c>
      <c r="M29" s="19">
        <f t="shared" si="11"/>
        <v>66.28321919999999</v>
      </c>
      <c r="N29" s="19">
        <f>45.32*N28</f>
        <v>104.30851199999998</v>
      </c>
      <c r="O29" s="19">
        <f>45.32*O28</f>
        <v>110.17745199999999</v>
      </c>
      <c r="P29" s="19">
        <f>45.32*P28</f>
        <v>129.497368</v>
      </c>
      <c r="Q29" s="19">
        <f>45.32*Q28</f>
        <v>64.95624959999999</v>
      </c>
    </row>
    <row r="30" spans="1:17" s="6" customFormat="1" ht="18.75" customHeight="1">
      <c r="A30" s="40"/>
      <c r="B30" s="25" t="s">
        <v>2</v>
      </c>
      <c r="C30" s="19">
        <f>C29/C9/12</f>
        <v>0.018128000000000002</v>
      </c>
      <c r="D30" s="19">
        <f aca="true" t="shared" si="12" ref="D30:M30">D29/D9/12</f>
        <v>0.018128000000000002</v>
      </c>
      <c r="E30" s="19">
        <f t="shared" si="12"/>
        <v>0.018128</v>
      </c>
      <c r="F30" s="19">
        <f t="shared" si="12"/>
        <v>0.018128</v>
      </c>
      <c r="G30" s="19">
        <f t="shared" si="12"/>
        <v>0.018128</v>
      </c>
      <c r="H30" s="19">
        <f t="shared" si="12"/>
        <v>0.026436666666666664</v>
      </c>
      <c r="I30" s="19">
        <f t="shared" si="12"/>
        <v>0.026436666666666664</v>
      </c>
      <c r="J30" s="19">
        <f t="shared" si="12"/>
        <v>0.018127999999999995</v>
      </c>
      <c r="K30" s="19">
        <f t="shared" si="12"/>
        <v>0.018128</v>
      </c>
      <c r="L30" s="19">
        <f t="shared" si="12"/>
        <v>0.018128000000000002</v>
      </c>
      <c r="M30" s="19">
        <f t="shared" si="12"/>
        <v>0.018128</v>
      </c>
      <c r="N30" s="19">
        <f>N29/N9/12</f>
        <v>0.02643666666666666</v>
      </c>
      <c r="O30" s="19">
        <f>O29/O9/12</f>
        <v>0.026436666666666664</v>
      </c>
      <c r="P30" s="19">
        <f>P29/P9/12</f>
        <v>0.026436666666666667</v>
      </c>
      <c r="Q30" s="19">
        <f>Q29/Q9/12</f>
        <v>0.018127999999999995</v>
      </c>
    </row>
    <row r="31" spans="1:17" s="6" customFormat="1" ht="18.75" customHeight="1" thickBot="1">
      <c r="A31" s="41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</row>
    <row r="32" spans="1:17" s="36" customFormat="1" ht="18.75" customHeight="1" thickTop="1">
      <c r="A32" s="42" t="s">
        <v>20</v>
      </c>
      <c r="B32" s="27" t="s">
        <v>15</v>
      </c>
      <c r="C32" s="37" t="s">
        <v>26</v>
      </c>
      <c r="D32" s="37" t="s">
        <v>26</v>
      </c>
      <c r="E32" s="38" t="s">
        <v>26</v>
      </c>
      <c r="F32" s="38" t="s">
        <v>26</v>
      </c>
      <c r="G32" s="38" t="s">
        <v>26</v>
      </c>
      <c r="H32" s="38" t="s">
        <v>35</v>
      </c>
      <c r="I32" s="38" t="s">
        <v>38</v>
      </c>
      <c r="J32" s="38" t="s">
        <v>25</v>
      </c>
      <c r="K32" s="38" t="s">
        <v>23</v>
      </c>
      <c r="L32" s="38" t="s">
        <v>35</v>
      </c>
      <c r="M32" s="38" t="s">
        <v>30</v>
      </c>
      <c r="N32" s="38" t="s">
        <v>23</v>
      </c>
      <c r="O32" s="38" t="s">
        <v>30</v>
      </c>
      <c r="P32" s="38" t="s">
        <v>35</v>
      </c>
      <c r="Q32" s="38" t="s">
        <v>30</v>
      </c>
    </row>
    <row r="33" spans="1:17" s="6" customFormat="1" ht="18.75" customHeight="1">
      <c r="A33" s="40"/>
      <c r="B33" s="29" t="s">
        <v>4</v>
      </c>
      <c r="C33" s="2">
        <f>C32*10%</f>
        <v>0</v>
      </c>
      <c r="D33" s="2">
        <f aca="true" t="shared" si="13" ref="D33:L33">D32*10%</f>
        <v>0</v>
      </c>
      <c r="E33" s="2">
        <f t="shared" si="13"/>
        <v>0</v>
      </c>
      <c r="F33" s="2">
        <f t="shared" si="13"/>
        <v>0</v>
      </c>
      <c r="G33" s="5">
        <f>G32*15%</f>
        <v>0</v>
      </c>
      <c r="H33" s="5">
        <f>H32*8%</f>
        <v>1.28</v>
      </c>
      <c r="I33" s="5">
        <f>I32*15%</f>
        <v>1.2</v>
      </c>
      <c r="J33" s="2">
        <f t="shared" si="13"/>
        <v>1.7000000000000002</v>
      </c>
      <c r="K33" s="5">
        <f>K32*8%</f>
        <v>0.96</v>
      </c>
      <c r="L33" s="2">
        <f t="shared" si="13"/>
        <v>1.6</v>
      </c>
      <c r="M33" s="2">
        <f>M32*5%</f>
        <v>0.7000000000000001</v>
      </c>
      <c r="N33" s="5">
        <f>N32*8%</f>
        <v>0.96</v>
      </c>
      <c r="O33" s="2">
        <f>O32*10%</f>
        <v>1.4000000000000001</v>
      </c>
      <c r="P33" s="5">
        <f>P32*8%</f>
        <v>1.28</v>
      </c>
      <c r="Q33" s="2">
        <f>Q32*10%</f>
        <v>1.4000000000000001</v>
      </c>
    </row>
    <row r="34" spans="1:17" s="6" customFormat="1" ht="18.75" customHeight="1">
      <c r="A34" s="40"/>
      <c r="B34" s="30" t="s">
        <v>1</v>
      </c>
      <c r="C34" s="3">
        <f>C33*1209.48</f>
        <v>0</v>
      </c>
      <c r="D34" s="3">
        <f aca="true" t="shared" si="14" ref="D34:M34">D33*1209.48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1548.1344000000001</v>
      </c>
      <c r="I34" s="3">
        <f t="shared" si="14"/>
        <v>1451.376</v>
      </c>
      <c r="J34" s="3">
        <f t="shared" si="14"/>
        <v>2056.1160000000004</v>
      </c>
      <c r="K34" s="3">
        <f t="shared" si="14"/>
        <v>1161.1008</v>
      </c>
      <c r="L34" s="3">
        <f t="shared" si="14"/>
        <v>1935.1680000000001</v>
      </c>
      <c r="M34" s="3">
        <f t="shared" si="14"/>
        <v>846.6360000000001</v>
      </c>
      <c r="N34" s="3">
        <f>N33*1209.48</f>
        <v>1161.1008</v>
      </c>
      <c r="O34" s="3">
        <f>O33*1209.48</f>
        <v>1693.2720000000002</v>
      </c>
      <c r="P34" s="3">
        <f>P33*1209.48</f>
        <v>1548.1344000000001</v>
      </c>
      <c r="Q34" s="3">
        <f>Q33*1209.48</f>
        <v>1693.2720000000002</v>
      </c>
    </row>
    <row r="35" spans="1:17" s="6" customFormat="1" ht="18.75" customHeight="1">
      <c r="A35" s="40"/>
      <c r="B35" s="30" t="s">
        <v>2</v>
      </c>
      <c r="C35" s="4">
        <f>C34/C9</f>
        <v>0</v>
      </c>
      <c r="D35" s="4">
        <f aca="true" t="shared" si="15" ref="D35:M35">D34/D9</f>
        <v>0</v>
      </c>
      <c r="E35" s="4">
        <f t="shared" si="15"/>
        <v>0</v>
      </c>
      <c r="F35" s="4">
        <f t="shared" si="15"/>
        <v>0</v>
      </c>
      <c r="G35" s="4">
        <f t="shared" si="15"/>
        <v>0</v>
      </c>
      <c r="H35" s="4">
        <f t="shared" si="15"/>
        <v>3.878092184368738</v>
      </c>
      <c r="I35" s="4">
        <f t="shared" si="15"/>
        <v>3.748388429752066</v>
      </c>
      <c r="J35" s="4">
        <f t="shared" si="15"/>
        <v>5.104558093346575</v>
      </c>
      <c r="K35" s="4">
        <f t="shared" si="15"/>
        <v>3.604783607575287</v>
      </c>
      <c r="L35" s="4">
        <f t="shared" si="15"/>
        <v>4.583533870203695</v>
      </c>
      <c r="M35" s="4">
        <f t="shared" si="15"/>
        <v>2.778588775845094</v>
      </c>
      <c r="N35" s="4">
        <f>N34/N9</f>
        <v>3.5313284671532843</v>
      </c>
      <c r="O35" s="4">
        <f>O34/O9</f>
        <v>4.875531241002016</v>
      </c>
      <c r="P35" s="4">
        <f>P34/P9</f>
        <v>3.7925879470847628</v>
      </c>
      <c r="Q35" s="4">
        <f>Q34/Q9</f>
        <v>5.670703281982585</v>
      </c>
    </row>
    <row r="36" spans="1:17" s="6" customFormat="1" ht="18.75" customHeight="1" thickBot="1">
      <c r="A36" s="41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</row>
    <row r="37" spans="1:17" s="15" customFormat="1" ht="18.75" customHeight="1" thickTop="1">
      <c r="A37" s="43" t="s">
        <v>12</v>
      </c>
      <c r="B37" s="44"/>
      <c r="C37" s="21">
        <f>C12+C16+C21+C25+C29+C34</f>
        <v>36821.534959599994</v>
      </c>
      <c r="D37" s="21">
        <f aca="true" t="shared" si="16" ref="D37:M37">D12+D16+D21+D25+D29+D34</f>
        <v>36202.769143800004</v>
      </c>
      <c r="E37" s="21">
        <f t="shared" si="16"/>
        <v>37455.365024000006</v>
      </c>
      <c r="F37" s="21">
        <f t="shared" si="16"/>
        <v>39627.4139844</v>
      </c>
      <c r="G37" s="21">
        <f t="shared" si="16"/>
        <v>33694.409065399996</v>
      </c>
      <c r="H37" s="21">
        <f t="shared" si="16"/>
        <v>38037.656760000005</v>
      </c>
      <c r="I37" s="21">
        <f t="shared" si="16"/>
        <v>35069.43576</v>
      </c>
      <c r="J37" s="21">
        <f t="shared" si="16"/>
        <v>35311.6909688</v>
      </c>
      <c r="K37" s="21">
        <f t="shared" si="16"/>
        <v>32177.4649466</v>
      </c>
      <c r="L37" s="21">
        <f t="shared" si="16"/>
        <v>33948.4814812</v>
      </c>
      <c r="M37" s="21">
        <f t="shared" si="16"/>
        <v>38358.34206419999</v>
      </c>
      <c r="N37" s="21">
        <f>N12+N16+N21+N25+N29+N34</f>
        <v>35690.19084</v>
      </c>
      <c r="O37" s="21">
        <f>O12+O16+O21+O25+O29+O34</f>
        <v>30505.572465000005</v>
      </c>
      <c r="P37" s="21">
        <f>P12+P16+P21+P25+P29+P34</f>
        <v>38288.28021</v>
      </c>
      <c r="Q37" s="21">
        <f>Q12+Q16+Q21+Q25+Q29+Q34</f>
        <v>38454.235315599995</v>
      </c>
    </row>
    <row r="38" spans="3:17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3:17" s="15" customFormat="1" ht="13.5" customHeight="1">
      <c r="C39" s="23">
        <f>C37/C9/12</f>
        <v>7.436891048553885</v>
      </c>
      <c r="D39" s="23">
        <f aca="true" t="shared" si="17" ref="D39:M39">D37/D9/12</f>
        <v>7.729688518191136</v>
      </c>
      <c r="E39" s="23">
        <f t="shared" si="17"/>
        <v>9.073489589147288</v>
      </c>
      <c r="F39" s="23">
        <f t="shared" si="17"/>
        <v>6.534001778195489</v>
      </c>
      <c r="G39" s="23">
        <f t="shared" si="17"/>
        <v>9.362678966711124</v>
      </c>
      <c r="H39" s="23">
        <f t="shared" si="17"/>
        <v>7.940392610220442</v>
      </c>
      <c r="I39" s="23">
        <f t="shared" si="17"/>
        <v>7.5476574896694215</v>
      </c>
      <c r="J39" s="23">
        <f t="shared" si="17"/>
        <v>7.305464036908308</v>
      </c>
      <c r="K39" s="23">
        <f t="shared" si="17"/>
        <v>8.32491590256649</v>
      </c>
      <c r="L39" s="23">
        <f t="shared" si="17"/>
        <v>6.700710856071372</v>
      </c>
      <c r="M39" s="23">
        <f t="shared" si="17"/>
        <v>10.490740089760418</v>
      </c>
      <c r="N39" s="23">
        <f>N37/N9/12</f>
        <v>9.0455674270073</v>
      </c>
      <c r="O39" s="23">
        <f>O37/O9/12</f>
        <v>7.319697779297439</v>
      </c>
      <c r="P39" s="23">
        <f>P37/P9/12</f>
        <v>7.816487059039686</v>
      </c>
      <c r="Q39" s="23">
        <f>Q37/Q9/12</f>
        <v>10.73181382998437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C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2016-10-03T08:34:18Z</cp:lastPrinted>
  <dcterms:created xsi:type="dcterms:W3CDTF">2007-12-13T08:11:03Z</dcterms:created>
  <dcterms:modified xsi:type="dcterms:W3CDTF">2016-10-05T12:51:20Z</dcterms:modified>
  <cp:category/>
  <cp:version/>
  <cp:contentType/>
  <cp:contentStatus/>
</cp:coreProperties>
</file>